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pinizm-my.sharepoint.com/personal/monika_kucharska_alpinizm_onmicrosoft_com/Documents/Dokumenty/DRUKI do rozliczenia akcji/"/>
    </mc:Choice>
  </mc:AlternateContent>
  <xr:revisionPtr revIDLastSave="10" documentId="8_{D0033704-4008-41C6-A67C-BA052A097D75}" xr6:coauthVersionLast="47" xr6:coauthVersionMax="47" xr10:uidLastSave="{BDB5FEEA-4A62-41BE-A6BF-6C216FE8AB5E}"/>
  <workbookProtection workbookAlgorithmName="SHA-512" workbookHashValue="gfXdx1Z6Cjbk7QDZlC3iU9t7xFZAg7hqRKJKf8C9p/9RPCZCsRYKqp6NQbFEx9DQzTwgoayEeRDguHUsV2YLWA==" workbookSaltValue="1f11xFOYwC7INHMRP0h7CA==" workbookSpinCount="100000" lockStructure="1"/>
  <bookViews>
    <workbookView xWindow="-110" yWindow="-110" windowWidth="19420" windowHeight="10300" xr2:uid="{D4B68BBD-F8EA-47CF-88B7-C9F59818465C}"/>
  </bookViews>
  <sheets>
    <sheet name="Karta Drogowa" sheetId="1" r:id="rId1"/>
    <sheet name="Stawki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F34" i="1" s="1"/>
  <c r="F32" i="1"/>
  <c r="L29" i="1"/>
  <c r="K29" i="1"/>
  <c r="N29" i="1" s="1"/>
  <c r="J29" i="1"/>
  <c r="M29" i="1" s="1"/>
  <c r="I29" i="1"/>
  <c r="H29" i="1"/>
  <c r="L28" i="1"/>
  <c r="K28" i="1"/>
  <c r="N28" i="1" s="1"/>
  <c r="J28" i="1"/>
  <c r="M28" i="1" s="1"/>
  <c r="I28" i="1"/>
  <c r="H28" i="1"/>
  <c r="L23" i="1"/>
  <c r="L22" i="1"/>
  <c r="K23" i="1"/>
  <c r="K22" i="1"/>
  <c r="J23" i="1"/>
  <c r="J22" i="1"/>
  <c r="I23" i="1"/>
  <c r="I22" i="1"/>
  <c r="H23" i="1"/>
  <c r="H22" i="1"/>
  <c r="M22" i="1" l="1"/>
  <c r="O29" i="1"/>
  <c r="O28" i="1"/>
  <c r="N22" i="1"/>
  <c r="N23" i="1"/>
  <c r="P29" i="1"/>
  <c r="S29" i="1"/>
  <c r="M23" i="1"/>
  <c r="B31" i="1"/>
  <c r="B37" i="1"/>
  <c r="F31" i="1"/>
  <c r="B32" i="1"/>
  <c r="F33" i="1"/>
  <c r="B34" i="1"/>
  <c r="O22" i="1" l="1"/>
  <c r="B33" i="1"/>
  <c r="R29" i="1"/>
  <c r="Q29" i="1"/>
  <c r="E30" i="1" s="1"/>
  <c r="O23" i="1"/>
  <c r="P23" i="1" s="1"/>
  <c r="Q23" i="1" l="1"/>
  <c r="R23" i="1"/>
  <c r="S23" i="1"/>
  <c r="E24" i="1" l="1"/>
</calcChain>
</file>

<file path=xl/sharedStrings.xml><?xml version="1.0" encoding="utf-8"?>
<sst xmlns="http://schemas.openxmlformats.org/spreadsheetml/2006/main" count="61" uniqueCount="52">
  <si>
    <t>Polski Związek Alpinizmu</t>
  </si>
  <si>
    <t>ul. Mokotowska 24</t>
  </si>
  <si>
    <t>00-561 Warszawa</t>
  </si>
  <si>
    <t>NIP: 527-21-39-619; Regon: 000774724</t>
  </si>
  <si>
    <t>KARTA DROGOWA</t>
  </si>
  <si>
    <t>Nr .....................................................</t>
  </si>
  <si>
    <t>Nr rejestracyjny</t>
  </si>
  <si>
    <t>Marka i model</t>
  </si>
  <si>
    <r>
      <t>Pojemność silnika (cm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)</t>
    </r>
  </si>
  <si>
    <t>Nazwisko i imię kierowcy</t>
  </si>
  <si>
    <t>Cel wyjazdu</t>
  </si>
  <si>
    <t>Dzień</t>
  </si>
  <si>
    <t>Godzina/min.</t>
  </si>
  <si>
    <t>WYJAZD</t>
  </si>
  <si>
    <t>POWRÓT/DOJAZD</t>
  </si>
  <si>
    <t>Czas podróży:</t>
  </si>
  <si>
    <t>Proszę wypełnić przy wyjeździe zagranicznym:</t>
  </si>
  <si>
    <t xml:space="preserve">Dzień </t>
  </si>
  <si>
    <t>przekroczenia granicy</t>
  </si>
  <si>
    <t>Godzina/min. przekroczenia graniczy</t>
  </si>
  <si>
    <t>Czas pobytu za granicą:</t>
  </si>
  <si>
    <t>RAZEM</t>
  </si>
  <si>
    <t>(podpis kierowcy)</t>
  </si>
  <si>
    <t>Nazwisko i imię osób 
podróżujących samochodem</t>
  </si>
  <si>
    <t>Trasa przejazdu 
(z …. przez … do ….. )</t>
  </si>
  <si>
    <t>1.</t>
  </si>
  <si>
    <t>2.</t>
  </si>
  <si>
    <t>3.</t>
  </si>
  <si>
    <t>4.</t>
  </si>
  <si>
    <t>5.</t>
  </si>
  <si>
    <t>&gt;900</t>
  </si>
  <si>
    <t>&lt;900</t>
  </si>
  <si>
    <t>Z dnia:</t>
  </si>
  <si>
    <t>6.</t>
  </si>
  <si>
    <t>7.</t>
  </si>
  <si>
    <t>8.</t>
  </si>
  <si>
    <t>9.</t>
  </si>
  <si>
    <t>Związek Alpinizmu nie zostały zaliczone przeze mnie do kosztów uzyskania przychodów z żadnego innego tytułu.</t>
  </si>
  <si>
    <t>Oświadczam, że koszty wyjazdu na imprezę zleconą przez Polski</t>
  </si>
  <si>
    <t>Ja niżej podpisana/-y</t>
  </si>
  <si>
    <t>podpis</t>
  </si>
  <si>
    <t>….........................................................................</t>
  </si>
  <si>
    <t>Ilość kilometrów</t>
  </si>
  <si>
    <t>POWRÓT</t>
  </si>
  <si>
    <t>D</t>
  </si>
  <si>
    <t>M</t>
  </si>
  <si>
    <t>Y</t>
  </si>
  <si>
    <t>H</t>
  </si>
  <si>
    <t>MIN</t>
  </si>
  <si>
    <t>DATA</t>
  </si>
  <si>
    <t>GODZINA</t>
  </si>
  <si>
    <t>DATA i GODZINA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</si>
</sst>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 km&quot;"/>
    <numFmt numFmtId="165" formatCode="#&quot; cm3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</cellStyleXfs>
  <cellXfs count="101">
    <xf numFmtId="0" fontId="0" fillId="0" borderId="0" xfId="0"/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/>
    <xf numFmtId="2" fontId="0" fillId="0" borderId="16" xfId="0" applyNumberFormat="1" applyBorder="1"/>
    <xf numFmtId="0" fontId="1" fillId="0" borderId="4" xfId="0" applyFont="1" applyBorder="1" applyAlignment="1">
      <alignment horizontal="center" vertical="center" wrapText="1"/>
    </xf>
    <xf numFmtId="20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0" fillId="0" borderId="0" xfId="0" applyNumberFormat="1"/>
    <xf numFmtId="0" fontId="1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1" fillId="0" borderId="8" xfId="0" applyNumberFormat="1" applyFont="1" applyBorder="1" applyAlignment="1" applyProtection="1">
      <alignment vertical="center" wrapText="1"/>
      <protection locked="0"/>
    </xf>
    <xf numFmtId="0" fontId="12" fillId="0" borderId="0" xfId="0" applyFont="1"/>
    <xf numFmtId="22" fontId="0" fillId="0" borderId="0" xfId="0" applyNumberFormat="1"/>
    <xf numFmtId="49" fontId="0" fillId="0" borderId="0" xfId="0" applyNumberFormat="1"/>
    <xf numFmtId="46" fontId="0" fillId="0" borderId="0" xfId="0" applyNumberFormat="1"/>
    <xf numFmtId="20" fontId="9" fillId="0" borderId="5" xfId="0" applyNumberFormat="1" applyFont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8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4" xfId="0" applyNumberFormat="1" applyFont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4" xfId="0" applyNumberFormat="1" applyFont="1" applyBorder="1" applyAlignment="1" applyProtection="1">
      <alignment horizontal="center" vertical="center" wrapText="1"/>
      <protection locked="0"/>
    </xf>
    <xf numFmtId="14" fontId="9" fillId="0" borderId="13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1" fillId="4" borderId="16" xfId="2" applyBorder="1" applyAlignment="1">
      <alignment horizontal="center"/>
    </xf>
    <xf numFmtId="0" fontId="10" fillId="3" borderId="16" xfId="1" applyBorder="1" applyAlignment="1">
      <alignment horizontal="center"/>
    </xf>
  </cellXfs>
  <cellStyles count="3">
    <cellStyle name="Dobry" xfId="1" builtinId="26"/>
    <cellStyle name="Neutralny" xfId="2" builtinId="28"/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E29E-73E3-47EF-B5B6-DABBD24E19AA}">
  <sheetPr>
    <pageSetUpPr fitToPage="1"/>
  </sheetPr>
  <dimension ref="A1:S42"/>
  <sheetViews>
    <sheetView tabSelected="1" topLeftCell="A9" workbookViewId="0">
      <selection activeCell="C9" sqref="C9:F9"/>
    </sheetView>
  </sheetViews>
  <sheetFormatPr defaultRowHeight="14.5" x14ac:dyDescent="0.35"/>
  <cols>
    <col min="1" max="1" width="17.54296875" bestFit="1" customWidth="1"/>
    <col min="2" max="2" width="14.54296875" customWidth="1"/>
    <col min="3" max="3" width="2.54296875" bestFit="1" customWidth="1"/>
    <col min="5" max="5" width="22.1796875" customWidth="1"/>
    <col min="6" max="6" width="27.7265625" customWidth="1"/>
    <col min="8" max="12" width="8" hidden="1" customWidth="1"/>
    <col min="13" max="13" width="10.1796875" hidden="1" customWidth="1"/>
    <col min="14" max="14" width="11" hidden="1" customWidth="1"/>
    <col min="15" max="15" width="15.26953125" hidden="1" customWidth="1"/>
    <col min="16" max="16" width="0" hidden="1" customWidth="1"/>
    <col min="17" max="17" width="2" hidden="1" customWidth="1"/>
    <col min="18" max="18" width="3" hidden="1" customWidth="1"/>
    <col min="19" max="19" width="2" hidden="1" customWidth="1"/>
  </cols>
  <sheetData>
    <row r="1" spans="1:12" ht="20" x14ac:dyDescent="0.35">
      <c r="A1" s="84" t="s">
        <v>0</v>
      </c>
      <c r="B1" s="85"/>
      <c r="C1" s="85"/>
      <c r="D1" s="86"/>
      <c r="E1" s="93" t="s">
        <v>4</v>
      </c>
      <c r="F1" s="94"/>
    </row>
    <row r="2" spans="1:12" ht="15" customHeight="1" x14ac:dyDescent="0.35">
      <c r="A2" s="87" t="s">
        <v>1</v>
      </c>
      <c r="B2" s="88"/>
      <c r="C2" s="88"/>
      <c r="D2" s="89"/>
      <c r="E2" s="4" t="s">
        <v>32</v>
      </c>
      <c r="F2" s="16"/>
    </row>
    <row r="3" spans="1:12" x14ac:dyDescent="0.35">
      <c r="A3" s="87" t="s">
        <v>2</v>
      </c>
      <c r="B3" s="88"/>
      <c r="C3" s="88"/>
      <c r="D3" s="89"/>
      <c r="E3" s="87"/>
      <c r="F3" s="89"/>
    </row>
    <row r="4" spans="1:12" x14ac:dyDescent="0.35">
      <c r="A4" s="87" t="s">
        <v>3</v>
      </c>
      <c r="B4" s="88"/>
      <c r="C4" s="88"/>
      <c r="D4" s="89"/>
      <c r="E4" s="95" t="s">
        <v>5</v>
      </c>
      <c r="F4" s="96"/>
    </row>
    <row r="5" spans="1:12" ht="15" thickBot="1" x14ac:dyDescent="0.4">
      <c r="A5" s="90"/>
      <c r="B5" s="91"/>
      <c r="C5" s="91"/>
      <c r="D5" s="92"/>
      <c r="E5" s="97"/>
      <c r="F5" s="98"/>
    </row>
    <row r="6" spans="1:12" ht="15" thickBot="1" x14ac:dyDescent="0.4">
      <c r="A6" s="72" t="s">
        <v>6</v>
      </c>
      <c r="B6" s="73"/>
      <c r="C6" s="27"/>
      <c r="D6" s="28"/>
      <c r="E6" s="28"/>
      <c r="F6" s="29"/>
    </row>
    <row r="7" spans="1:12" ht="15" thickBot="1" x14ac:dyDescent="0.4">
      <c r="A7" s="72" t="s">
        <v>7</v>
      </c>
      <c r="B7" s="73"/>
      <c r="C7" s="27"/>
      <c r="D7" s="28"/>
      <c r="E7" s="28"/>
      <c r="F7" s="29"/>
    </row>
    <row r="8" spans="1:12" ht="15" thickBot="1" x14ac:dyDescent="0.4">
      <c r="A8" s="72" t="s">
        <v>8</v>
      </c>
      <c r="B8" s="73"/>
      <c r="C8" s="30"/>
      <c r="D8" s="31"/>
      <c r="E8" s="31"/>
      <c r="F8" s="32"/>
    </row>
    <row r="9" spans="1:12" ht="15" thickBot="1" x14ac:dyDescent="0.4">
      <c r="A9" s="72" t="s">
        <v>9</v>
      </c>
      <c r="B9" s="73"/>
      <c r="C9" s="27"/>
      <c r="D9" s="28"/>
      <c r="E9" s="28"/>
      <c r="F9" s="29"/>
      <c r="L9" s="5"/>
    </row>
    <row r="10" spans="1:12" x14ac:dyDescent="0.35">
      <c r="A10" s="74" t="s">
        <v>23</v>
      </c>
      <c r="B10" s="75"/>
      <c r="C10" s="6" t="s">
        <v>25</v>
      </c>
      <c r="D10" s="80" t="str">
        <f>IF(C9="","Proszę wskazać kierowcę",C9)</f>
        <v>Proszę wskazać kierowcę</v>
      </c>
      <c r="E10" s="80"/>
      <c r="F10" s="81"/>
    </row>
    <row r="11" spans="1:12" x14ac:dyDescent="0.35">
      <c r="A11" s="76"/>
      <c r="B11" s="77"/>
      <c r="C11" s="7" t="s">
        <v>26</v>
      </c>
      <c r="D11" s="82"/>
      <c r="E11" s="82"/>
      <c r="F11" s="83"/>
      <c r="J11" s="8"/>
    </row>
    <row r="12" spans="1:12" x14ac:dyDescent="0.35">
      <c r="A12" s="76"/>
      <c r="B12" s="77"/>
      <c r="C12" s="7" t="s">
        <v>27</v>
      </c>
      <c r="D12" s="82"/>
      <c r="E12" s="82"/>
      <c r="F12" s="83"/>
      <c r="J12" s="8"/>
    </row>
    <row r="13" spans="1:12" x14ac:dyDescent="0.35">
      <c r="A13" s="76"/>
      <c r="B13" s="77"/>
      <c r="C13" s="7" t="s">
        <v>28</v>
      </c>
      <c r="D13" s="82"/>
      <c r="E13" s="82"/>
      <c r="F13" s="83"/>
      <c r="J13" s="8"/>
    </row>
    <row r="14" spans="1:12" x14ac:dyDescent="0.35">
      <c r="A14" s="76"/>
      <c r="B14" s="77"/>
      <c r="C14" s="7" t="s">
        <v>29</v>
      </c>
      <c r="D14" s="82"/>
      <c r="E14" s="82"/>
      <c r="F14" s="83"/>
      <c r="J14" s="8"/>
    </row>
    <row r="15" spans="1:12" x14ac:dyDescent="0.35">
      <c r="A15" s="76"/>
      <c r="B15" s="77"/>
      <c r="C15" s="7" t="s">
        <v>33</v>
      </c>
      <c r="D15" s="82"/>
      <c r="E15" s="82"/>
      <c r="F15" s="83"/>
      <c r="J15" s="8"/>
      <c r="K15" s="20"/>
    </row>
    <row r="16" spans="1:12" x14ac:dyDescent="0.35">
      <c r="A16" s="76"/>
      <c r="B16" s="77"/>
      <c r="C16" s="7" t="s">
        <v>34</v>
      </c>
      <c r="D16" s="82"/>
      <c r="E16" s="82"/>
      <c r="F16" s="83"/>
      <c r="J16" s="8"/>
      <c r="K16" s="20"/>
      <c r="L16" s="20"/>
    </row>
    <row r="17" spans="1:19" x14ac:dyDescent="0.35">
      <c r="A17" s="76"/>
      <c r="B17" s="77"/>
      <c r="C17" s="7" t="s">
        <v>35</v>
      </c>
      <c r="D17" s="82"/>
      <c r="E17" s="82"/>
      <c r="F17" s="83"/>
      <c r="J17" s="8"/>
      <c r="L17" s="20"/>
    </row>
    <row r="18" spans="1:19" ht="15" thickBot="1" x14ac:dyDescent="0.4">
      <c r="A18" s="78"/>
      <c r="B18" s="79"/>
      <c r="C18" s="7" t="s">
        <v>36</v>
      </c>
      <c r="D18" s="82"/>
      <c r="E18" s="82"/>
      <c r="F18" s="83"/>
      <c r="J18" s="8"/>
    </row>
    <row r="19" spans="1:19" ht="15" thickBot="1" x14ac:dyDescent="0.4">
      <c r="A19" s="67" t="s">
        <v>10</v>
      </c>
      <c r="B19" s="68"/>
      <c r="C19" s="33"/>
      <c r="D19" s="34"/>
      <c r="E19" s="34"/>
      <c r="F19" s="35"/>
      <c r="J19" s="8"/>
    </row>
    <row r="20" spans="1:19" ht="30.75" customHeight="1" thickBot="1" x14ac:dyDescent="0.4">
      <c r="A20" s="67" t="s">
        <v>24</v>
      </c>
      <c r="B20" s="68"/>
      <c r="C20" s="36"/>
      <c r="D20" s="37"/>
      <c r="E20" s="37"/>
      <c r="F20" s="38"/>
      <c r="J20" s="18"/>
    </row>
    <row r="21" spans="1:19" ht="15" thickBot="1" x14ac:dyDescent="0.4">
      <c r="A21" s="9"/>
      <c r="B21" s="69" t="s">
        <v>11</v>
      </c>
      <c r="C21" s="70"/>
      <c r="D21" s="71"/>
      <c r="E21" s="10" t="s">
        <v>12</v>
      </c>
      <c r="F21" s="11" t="s">
        <v>42</v>
      </c>
      <c r="H21" t="s">
        <v>44</v>
      </c>
      <c r="I21" t="s">
        <v>45</v>
      </c>
      <c r="J21" s="18" t="s">
        <v>46</v>
      </c>
      <c r="K21" t="s">
        <v>47</v>
      </c>
      <c r="L21" t="s">
        <v>48</v>
      </c>
      <c r="M21" t="s">
        <v>49</v>
      </c>
      <c r="N21" t="s">
        <v>50</v>
      </c>
      <c r="O21" t="s">
        <v>51</v>
      </c>
    </row>
    <row r="22" spans="1:19" ht="16" thickBot="1" x14ac:dyDescent="0.4">
      <c r="A22" s="10" t="s">
        <v>13</v>
      </c>
      <c r="B22" s="39"/>
      <c r="C22" s="40"/>
      <c r="D22" s="41"/>
      <c r="E22" s="21"/>
      <c r="F22" s="1"/>
      <c r="H22">
        <f>DAY(B22)</f>
        <v>0</v>
      </c>
      <c r="I22">
        <f>MONTH(B22)</f>
        <v>1</v>
      </c>
      <c r="J22">
        <f>YEAR(B22)</f>
        <v>1900</v>
      </c>
      <c r="K22">
        <f>HOUR(E22)</f>
        <v>0</v>
      </c>
      <c r="L22">
        <f>MINUTE(E22)</f>
        <v>0</v>
      </c>
      <c r="M22" s="22">
        <f>DATE(J22,I22,H22)</f>
        <v>0</v>
      </c>
      <c r="N22" s="23">
        <f>TIME(K22,L22,0)</f>
        <v>0</v>
      </c>
      <c r="O22" s="18">
        <f>M22+N22</f>
        <v>0</v>
      </c>
    </row>
    <row r="23" spans="1:19" ht="16" thickBot="1" x14ac:dyDescent="0.4">
      <c r="A23" s="10" t="s">
        <v>43</v>
      </c>
      <c r="B23" s="39"/>
      <c r="C23" s="40"/>
      <c r="D23" s="41"/>
      <c r="E23" s="21"/>
      <c r="F23" s="1"/>
      <c r="H23">
        <f>DAY(B23)</f>
        <v>0</v>
      </c>
      <c r="I23">
        <f>MONTH(B23)</f>
        <v>1</v>
      </c>
      <c r="J23">
        <f>YEAR(B23)</f>
        <v>1900</v>
      </c>
      <c r="K23">
        <f>HOUR(E23)</f>
        <v>0</v>
      </c>
      <c r="L23">
        <f>MINUTE(E23)</f>
        <v>0</v>
      </c>
      <c r="M23" s="22">
        <f t="shared" ref="M23:M29" si="0">DATE(J23,I23,H23)</f>
        <v>0</v>
      </c>
      <c r="N23" s="23">
        <f>TIME(K23,L23,0)</f>
        <v>0</v>
      </c>
      <c r="O23" s="18">
        <f>M23+N23</f>
        <v>0</v>
      </c>
      <c r="P23">
        <f>O23-O22</f>
        <v>0</v>
      </c>
      <c r="Q23">
        <f>DAY(P23)</f>
        <v>0</v>
      </c>
      <c r="R23">
        <f>HOUR(P23)</f>
        <v>0</v>
      </c>
      <c r="S23">
        <f>MINUTE(P23)</f>
        <v>0</v>
      </c>
    </row>
    <row r="24" spans="1:19" ht="16" thickBot="1" x14ac:dyDescent="0.4">
      <c r="A24" s="42" t="s">
        <v>15</v>
      </c>
      <c r="B24" s="43"/>
      <c r="C24" s="43"/>
      <c r="D24" s="44"/>
      <c r="E24" s="12" t="str">
        <f>Q23&amp;" dni "&amp;R23&amp;" godz. "&amp;S23&amp;" min."</f>
        <v>0 dni 0 godz. 0 min.</v>
      </c>
      <c r="F24" s="13"/>
      <c r="K24" s="19"/>
      <c r="M24" s="22"/>
      <c r="N24" s="23"/>
      <c r="O24" s="18"/>
    </row>
    <row r="25" spans="1:19" ht="15" thickBot="1" x14ac:dyDescent="0.4">
      <c r="A25" s="54" t="s">
        <v>16</v>
      </c>
      <c r="B25" s="55"/>
      <c r="C25" s="55"/>
      <c r="D25" s="55"/>
      <c r="E25" s="55"/>
      <c r="F25" s="56"/>
      <c r="M25" s="22"/>
      <c r="N25" s="23"/>
      <c r="O25" s="18"/>
    </row>
    <row r="26" spans="1:19" x14ac:dyDescent="0.35">
      <c r="A26" s="57"/>
      <c r="B26" s="59" t="s">
        <v>17</v>
      </c>
      <c r="C26" s="60"/>
      <c r="D26" s="61"/>
      <c r="E26" s="57" t="s">
        <v>19</v>
      </c>
      <c r="F26" s="65"/>
      <c r="M26" s="22"/>
      <c r="N26" s="23"/>
      <c r="O26" s="18"/>
    </row>
    <row r="27" spans="1:19" ht="15" thickBot="1" x14ac:dyDescent="0.4">
      <c r="A27" s="58"/>
      <c r="B27" s="62" t="s">
        <v>18</v>
      </c>
      <c r="C27" s="63"/>
      <c r="D27" s="64"/>
      <c r="E27" s="58"/>
      <c r="F27" s="66"/>
      <c r="H27" t="s">
        <v>44</v>
      </c>
      <c r="I27" t="s">
        <v>45</v>
      </c>
      <c r="J27" s="18" t="s">
        <v>46</v>
      </c>
      <c r="K27" t="s">
        <v>47</v>
      </c>
      <c r="L27" t="s">
        <v>48</v>
      </c>
      <c r="M27" t="s">
        <v>49</v>
      </c>
      <c r="N27" t="s">
        <v>50</v>
      </c>
      <c r="O27" t="s">
        <v>51</v>
      </c>
    </row>
    <row r="28" spans="1:19" ht="16" thickBot="1" x14ac:dyDescent="0.4">
      <c r="A28" s="10" t="s">
        <v>13</v>
      </c>
      <c r="B28" s="39"/>
      <c r="C28" s="40"/>
      <c r="D28" s="41"/>
      <c r="E28" s="21"/>
      <c r="F28" s="13"/>
      <c r="H28">
        <f>DAY(B28)</f>
        <v>0</v>
      </c>
      <c r="I28">
        <f>MONTH(B28)</f>
        <v>1</v>
      </c>
      <c r="J28">
        <f>YEAR(B28)</f>
        <v>1900</v>
      </c>
      <c r="K28">
        <f>HOUR(E28)</f>
        <v>0</v>
      </c>
      <c r="L28">
        <f>MINUTE(E28)</f>
        <v>0</v>
      </c>
      <c r="M28" s="22">
        <f t="shared" si="0"/>
        <v>0</v>
      </c>
      <c r="N28" s="23">
        <f t="shared" ref="N28:N29" si="1">TIME(K28,L28,0)</f>
        <v>0</v>
      </c>
      <c r="O28" s="18">
        <f t="shared" ref="O28:O29" si="2">M28+N28</f>
        <v>0</v>
      </c>
    </row>
    <row r="29" spans="1:19" ht="16" thickBot="1" x14ac:dyDescent="0.4">
      <c r="A29" s="10" t="s">
        <v>14</v>
      </c>
      <c r="B29" s="39"/>
      <c r="C29" s="40"/>
      <c r="D29" s="41"/>
      <c r="E29" s="21"/>
      <c r="F29" s="13"/>
      <c r="H29">
        <f>DAY(B29)</f>
        <v>0</v>
      </c>
      <c r="I29">
        <f>MONTH(B29)</f>
        <v>1</v>
      </c>
      <c r="J29">
        <f>YEAR(B29)</f>
        <v>1900</v>
      </c>
      <c r="K29">
        <f>HOUR(E29)</f>
        <v>0</v>
      </c>
      <c r="L29">
        <f>MINUTE(E29)</f>
        <v>0</v>
      </c>
      <c r="M29" s="22">
        <f t="shared" si="0"/>
        <v>0</v>
      </c>
      <c r="N29" s="23">
        <f t="shared" si="1"/>
        <v>0</v>
      </c>
      <c r="O29" s="18">
        <f t="shared" si="2"/>
        <v>0</v>
      </c>
      <c r="P29">
        <f t="shared" ref="P29" si="3">O29-O28</f>
        <v>0</v>
      </c>
      <c r="Q29">
        <f t="shared" ref="Q29" si="4">DAY(P29)</f>
        <v>0</v>
      </c>
      <c r="R29">
        <f t="shared" ref="R29" si="5">HOUR(P29)</f>
        <v>0</v>
      </c>
      <c r="S29">
        <f t="shared" ref="S29" si="6">MINUTE(P29)</f>
        <v>0</v>
      </c>
    </row>
    <row r="30" spans="1:19" ht="23.25" customHeight="1" thickBot="1" x14ac:dyDescent="0.4">
      <c r="A30" s="42" t="s">
        <v>20</v>
      </c>
      <c r="B30" s="43"/>
      <c r="C30" s="43"/>
      <c r="D30" s="44"/>
      <c r="E30" s="12" t="str">
        <f>Q29&amp;" dni "&amp;R29&amp;" godz. "&amp;S29&amp;" min."</f>
        <v>0 dni 0 godz. 0 min.</v>
      </c>
      <c r="F30" s="13"/>
    </row>
    <row r="31" spans="1:19" x14ac:dyDescent="0.35">
      <c r="A31" s="45" t="s">
        <v>21</v>
      </c>
      <c r="B31" s="48" t="str">
        <f>IF(C8&gt;=900,"Ilość km "&amp;F23+F22&amp;" km x "&amp;VLOOKUP(COUNTA(D10:F18),Stawki!C6:D14,2,0),"")</f>
        <v/>
      </c>
      <c r="C31" s="49"/>
      <c r="D31" s="49"/>
      <c r="E31" s="50"/>
      <c r="F31" s="14" t="str">
        <f>IF(C8&gt;=900,"Wartość:","")</f>
        <v/>
      </c>
    </row>
    <row r="32" spans="1:19" ht="15" thickBot="1" x14ac:dyDescent="0.4">
      <c r="A32" s="46"/>
      <c r="B32" s="51" t="str">
        <f>IF(C8&gt;=900,"(dla sam o pojemności silnika powyżej 900 cm3)","")</f>
        <v/>
      </c>
      <c r="C32" s="52"/>
      <c r="D32" s="52"/>
      <c r="E32" s="53"/>
      <c r="F32" s="15" t="str">
        <f>IF(C8&gt;=900,(F23+F22)*VLOOKUP(COUNTA(D10:F18),Stawki!C6:D14,2,0)&amp;" PLN","")</f>
        <v/>
      </c>
    </row>
    <row r="33" spans="1:6" x14ac:dyDescent="0.35">
      <c r="A33" s="46"/>
      <c r="B33" s="48" t="str">
        <f>IFERROR(IF(C8&lt;900,"Ilość km "&amp;F23+F22&amp;" km x "&amp;VLOOKUP(COUNTA(D10:F18),Stawki!E6:F14,2,0),""),"Proszę wskazać podróżujących")</f>
        <v>Ilość km 0 km x 0,5</v>
      </c>
      <c r="C33" s="49"/>
      <c r="D33" s="49"/>
      <c r="E33" s="50"/>
      <c r="F33" s="14" t="str">
        <f>IF(C8&lt;900,"Wartość:","")</f>
        <v>Wartość:</v>
      </c>
    </row>
    <row r="34" spans="1:6" ht="15" thickBot="1" x14ac:dyDescent="0.4">
      <c r="A34" s="47"/>
      <c r="B34" s="51" t="str">
        <f>IF(C8&lt;900,"(dla sam o pojemności silnika poniżej 900 cm3)","")</f>
        <v>(dla sam o pojemności silnika poniżej 900 cm3)</v>
      </c>
      <c r="C34" s="52"/>
      <c r="D34" s="52"/>
      <c r="E34" s="53"/>
      <c r="F34" s="15" t="str">
        <f>IFERROR(IF(C8&lt;900,(F23+F22)*VLOOKUP(COUNTA(D10:F18),Stawki!E6:F14,2,0)&amp;" PLN",""),"")</f>
        <v>0 PLN</v>
      </c>
    </row>
    <row r="35" spans="1:6" ht="63.75" customHeight="1" thickBot="1" x14ac:dyDescent="0.4">
      <c r="A35" s="24" t="s">
        <v>22</v>
      </c>
      <c r="B35" s="25"/>
      <c r="C35" s="25"/>
      <c r="D35" s="25"/>
      <c r="E35" s="25"/>
      <c r="F35" s="26"/>
    </row>
    <row r="37" spans="1:6" x14ac:dyDescent="0.35">
      <c r="A37" t="s">
        <v>39</v>
      </c>
      <c r="B37" s="17">
        <f>C9</f>
        <v>0</v>
      </c>
    </row>
    <row r="38" spans="1:6" x14ac:dyDescent="0.35">
      <c r="A38" t="s">
        <v>38</v>
      </c>
    </row>
    <row r="39" spans="1:6" x14ac:dyDescent="0.35">
      <c r="A39" t="s">
        <v>37</v>
      </c>
    </row>
    <row r="41" spans="1:6" x14ac:dyDescent="0.35">
      <c r="A41" t="s">
        <v>41</v>
      </c>
    </row>
    <row r="42" spans="1:6" x14ac:dyDescent="0.35">
      <c r="A42" t="s">
        <v>40</v>
      </c>
    </row>
  </sheetData>
  <sheetProtection sheet="1" objects="1" scenarios="1" selectLockedCells="1"/>
  <mergeCells count="50">
    <mergeCell ref="E1:F1"/>
    <mergeCell ref="E3:F3"/>
    <mergeCell ref="E4:F4"/>
    <mergeCell ref="E5:F5"/>
    <mergeCell ref="A6:B6"/>
    <mergeCell ref="A7:B7"/>
    <mergeCell ref="A8:B8"/>
    <mergeCell ref="A1:D1"/>
    <mergeCell ref="A2:D2"/>
    <mergeCell ref="A3:D3"/>
    <mergeCell ref="A4:D4"/>
    <mergeCell ref="A5:D5"/>
    <mergeCell ref="A19:B19"/>
    <mergeCell ref="A20:B20"/>
    <mergeCell ref="B21:D21"/>
    <mergeCell ref="B22:D22"/>
    <mergeCell ref="A9:B9"/>
    <mergeCell ref="A10:B18"/>
    <mergeCell ref="D10:F10"/>
    <mergeCell ref="D11:F11"/>
    <mergeCell ref="D12:F12"/>
    <mergeCell ref="D13:F13"/>
    <mergeCell ref="D18:F18"/>
    <mergeCell ref="D14:F14"/>
    <mergeCell ref="D15:F15"/>
    <mergeCell ref="D16:F16"/>
    <mergeCell ref="D17:F17"/>
    <mergeCell ref="A24:D24"/>
    <mergeCell ref="A25:F25"/>
    <mergeCell ref="A26:A27"/>
    <mergeCell ref="B26:D26"/>
    <mergeCell ref="B27:D27"/>
    <mergeCell ref="E26:E27"/>
    <mergeCell ref="F26:F27"/>
    <mergeCell ref="A35:F35"/>
    <mergeCell ref="C6:F6"/>
    <mergeCell ref="C7:F7"/>
    <mergeCell ref="C8:F8"/>
    <mergeCell ref="C9:F9"/>
    <mergeCell ref="C19:F19"/>
    <mergeCell ref="C20:F20"/>
    <mergeCell ref="B28:D28"/>
    <mergeCell ref="B29:D29"/>
    <mergeCell ref="A30:D30"/>
    <mergeCell ref="A31:A34"/>
    <mergeCell ref="B31:E31"/>
    <mergeCell ref="B32:E32"/>
    <mergeCell ref="B33:E33"/>
    <mergeCell ref="B34:E34"/>
    <mergeCell ref="B23:D23"/>
  </mergeCells>
  <conditionalFormatting sqref="D10:F10">
    <cfRule type="cellIs" dxfId="0" priority="1" operator="equal">
      <formula>"Proszę wskazać kierowcę"</formula>
    </cfRule>
  </conditionalFormatting>
  <pageMargins left="0.25" right="0.25" top="0.75" bottom="0.75" header="0.3" footer="0.3"/>
  <pageSetup paperSize="9" orientation="portrait" r:id="rId1"/>
  <ignoredErrors>
    <ignoredError sqref="D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4F11-D13A-4124-B839-A1ADB6E850F2}">
  <dimension ref="C5:F14"/>
  <sheetViews>
    <sheetView workbookViewId="0">
      <selection activeCell="E10" sqref="E10"/>
    </sheetView>
  </sheetViews>
  <sheetFormatPr defaultRowHeight="14.5" x14ac:dyDescent="0.35"/>
  <cols>
    <col min="3" max="3" width="2" bestFit="1" customWidth="1"/>
    <col min="4" max="4" width="4.54296875" bestFit="1" customWidth="1"/>
    <col min="5" max="5" width="2" bestFit="1" customWidth="1"/>
    <col min="6" max="6" width="4.54296875" bestFit="1" customWidth="1"/>
  </cols>
  <sheetData>
    <row r="5" spans="3:6" x14ac:dyDescent="0.35">
      <c r="C5" s="99" t="s">
        <v>30</v>
      </c>
      <c r="D5" s="99"/>
      <c r="E5" s="100" t="s">
        <v>31</v>
      </c>
      <c r="F5" s="100"/>
    </row>
    <row r="6" spans="3:6" x14ac:dyDescent="0.35">
      <c r="C6" s="2">
        <v>1</v>
      </c>
      <c r="D6" s="3">
        <v>0.8</v>
      </c>
      <c r="E6" s="2">
        <v>1</v>
      </c>
      <c r="F6" s="3">
        <v>0.5</v>
      </c>
    </row>
    <row r="7" spans="3:6" x14ac:dyDescent="0.35">
      <c r="C7" s="2">
        <v>2</v>
      </c>
      <c r="D7" s="3">
        <v>0.9</v>
      </c>
      <c r="E7" s="2">
        <v>2</v>
      </c>
      <c r="F7" s="3">
        <v>0.6</v>
      </c>
    </row>
    <row r="8" spans="3:6" x14ac:dyDescent="0.35">
      <c r="C8" s="2">
        <v>3</v>
      </c>
      <c r="D8" s="3">
        <v>1</v>
      </c>
      <c r="E8" s="2">
        <v>3</v>
      </c>
      <c r="F8" s="3">
        <v>0.7</v>
      </c>
    </row>
    <row r="9" spans="3:6" x14ac:dyDescent="0.35">
      <c r="C9" s="2">
        <v>4</v>
      </c>
      <c r="D9" s="3">
        <v>1.1499999999999999</v>
      </c>
      <c r="E9" s="2">
        <v>4</v>
      </c>
      <c r="F9" s="3">
        <v>0.89</v>
      </c>
    </row>
    <row r="10" spans="3:6" x14ac:dyDescent="0.35">
      <c r="C10" s="2">
        <v>5</v>
      </c>
      <c r="D10" s="3">
        <v>1.1499999999999999</v>
      </c>
      <c r="E10" s="2">
        <v>5</v>
      </c>
      <c r="F10" s="3">
        <v>0.89</v>
      </c>
    </row>
    <row r="11" spans="3:6" x14ac:dyDescent="0.35">
      <c r="C11" s="2">
        <v>6</v>
      </c>
      <c r="D11" s="3">
        <v>1.1499999999999999</v>
      </c>
      <c r="E11" s="2">
        <v>6</v>
      </c>
      <c r="F11" s="3">
        <v>0.89</v>
      </c>
    </row>
    <row r="12" spans="3:6" x14ac:dyDescent="0.35">
      <c r="C12" s="2">
        <v>7</v>
      </c>
      <c r="D12" s="3">
        <v>1.1499999999999999</v>
      </c>
      <c r="E12" s="2">
        <v>7</v>
      </c>
      <c r="F12" s="3">
        <v>0.89</v>
      </c>
    </row>
    <row r="13" spans="3:6" x14ac:dyDescent="0.35">
      <c r="C13" s="2">
        <v>8</v>
      </c>
      <c r="D13" s="3">
        <v>1.1499999999999999</v>
      </c>
      <c r="E13" s="2">
        <v>8</v>
      </c>
      <c r="F13" s="3">
        <v>0.89</v>
      </c>
    </row>
    <row r="14" spans="3:6" x14ac:dyDescent="0.35">
      <c r="C14" s="2">
        <v>9</v>
      </c>
      <c r="D14" s="3">
        <v>1.1499999999999999</v>
      </c>
      <c r="E14" s="2">
        <v>9</v>
      </c>
      <c r="F14" s="3">
        <v>0.89</v>
      </c>
    </row>
  </sheetData>
  <mergeCells count="2">
    <mergeCell ref="C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Karta Drogowa</vt:lpstr>
      <vt:lpstr>Stawki</vt:lpstr>
    </vt:vector>
  </TitlesOfParts>
  <Company>Volkswagen Financial Services Polska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Sikora, Bartlomiej</dc:creator>
  <cp:lastModifiedBy>Monika Kucharska</cp:lastModifiedBy>
  <cp:lastPrinted>2023-12-07T07:19:24Z</cp:lastPrinted>
  <dcterms:created xsi:type="dcterms:W3CDTF">2023-10-30T08:26:03Z</dcterms:created>
  <dcterms:modified xsi:type="dcterms:W3CDTF">2024-08-30T06:28:26Z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